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cofied\Documents\"/>
    </mc:Choice>
  </mc:AlternateContent>
  <bookViews>
    <workbookView xWindow="0" yWindow="0" windowWidth="8160" windowHeight="5115"/>
  </bookViews>
  <sheets>
    <sheet name="Q5-1" sheetId="1" r:id="rId1"/>
    <sheet name="Q5-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0" i="1" l="1"/>
  <c r="F67" i="1"/>
  <c r="E67" i="1"/>
  <c r="D67" i="1"/>
  <c r="D81" i="1"/>
  <c r="C68" i="1"/>
  <c r="C79" i="1"/>
  <c r="C78" i="1"/>
  <c r="E77" i="1"/>
  <c r="F77" i="1"/>
  <c r="G77" i="1"/>
  <c r="D77" i="1"/>
  <c r="E76" i="1"/>
  <c r="F76" i="1"/>
  <c r="G76" i="1"/>
  <c r="D76" i="1"/>
  <c r="C69" i="1"/>
  <c r="F61" i="1"/>
  <c r="C61" i="1"/>
  <c r="G63" i="1"/>
  <c r="G51" i="1" l="1"/>
  <c r="G52" i="1"/>
  <c r="G53" i="1"/>
  <c r="G55" i="1"/>
  <c r="F54" i="1"/>
  <c r="H55" i="1"/>
  <c r="F55" i="1"/>
  <c r="H52" i="1"/>
  <c r="H53" i="1"/>
  <c r="H51" i="1"/>
  <c r="D45" i="1"/>
  <c r="E45" i="1"/>
  <c r="F45" i="1"/>
  <c r="G45" i="1"/>
  <c r="C45" i="1"/>
  <c r="F43" i="1"/>
  <c r="G43" i="1"/>
  <c r="E43" i="1"/>
  <c r="D43" i="1"/>
  <c r="F42" i="1"/>
  <c r="G42" i="1"/>
  <c r="E42" i="1"/>
  <c r="D42" i="1"/>
  <c r="D41" i="1"/>
  <c r="E41" i="1"/>
  <c r="F41" i="1"/>
  <c r="G41" i="1"/>
  <c r="C41" i="1"/>
  <c r="F40" i="1"/>
  <c r="G40" i="1"/>
  <c r="E40" i="1"/>
  <c r="D40" i="1"/>
  <c r="F39" i="1"/>
  <c r="G39" i="1"/>
  <c r="E39" i="1"/>
  <c r="D39" i="1"/>
  <c r="D34" i="1"/>
  <c r="E34" i="1" s="1"/>
  <c r="F34" i="1" s="1"/>
  <c r="G34" i="1" s="1"/>
  <c r="H34" i="1" s="1"/>
  <c r="F33" i="1"/>
  <c r="G33" i="1"/>
  <c r="H33" i="1"/>
  <c r="E33" i="1"/>
  <c r="D33" i="1"/>
  <c r="E25" i="1"/>
  <c r="F25" i="1"/>
  <c r="G25" i="1"/>
  <c r="H25" i="1"/>
  <c r="D25" i="1"/>
  <c r="H24" i="1"/>
  <c r="G24" i="1"/>
  <c r="F24" i="1"/>
  <c r="H23" i="1"/>
  <c r="G23" i="1"/>
  <c r="F23" i="1"/>
  <c r="E20" i="1"/>
  <c r="F20" i="1" s="1"/>
  <c r="G20" i="1" s="1"/>
  <c r="H20" i="1" s="1"/>
  <c r="E19" i="1"/>
  <c r="F19" i="1" s="1"/>
  <c r="H22" i="1"/>
  <c r="G22" i="1"/>
  <c r="I18" i="1"/>
  <c r="E22" i="1"/>
  <c r="F22" i="1"/>
  <c r="H18" i="1"/>
  <c r="G18" i="1"/>
  <c r="F18" i="1"/>
  <c r="E18" i="1"/>
  <c r="F21" i="1" l="1"/>
  <c r="G19" i="1"/>
  <c r="H19" i="1" s="1"/>
  <c r="E21" i="1"/>
  <c r="H21" i="1"/>
  <c r="G21" i="1" l="1"/>
</calcChain>
</file>

<file path=xl/sharedStrings.xml><?xml version="1.0" encoding="utf-8"?>
<sst xmlns="http://schemas.openxmlformats.org/spreadsheetml/2006/main" count="182" uniqueCount="127">
  <si>
    <t>Given</t>
  </si>
  <si>
    <t>Growth rate in revenues and expenses</t>
  </si>
  <si>
    <t>Debt (year 0)</t>
  </si>
  <si>
    <t>Interest rate</t>
  </si>
  <si>
    <t>Tax rate</t>
  </si>
  <si>
    <t>Net working capital / Revenues</t>
  </si>
  <si>
    <t>Solution</t>
  </si>
  <si>
    <t>Pro Forma Income Statements</t>
  </si>
  <si>
    <t>($ millions)</t>
  </si>
  <si>
    <t>Revenues</t>
  </si>
  <si>
    <t>Expenses</t>
  </si>
  <si>
    <t>Depreciation</t>
  </si>
  <si>
    <t>Earnings before interest and taxes</t>
  </si>
  <si>
    <t>Interest expense</t>
  </si>
  <si>
    <t>Earnings before taxes</t>
  </si>
  <si>
    <t xml:space="preserve">Taxes </t>
  </si>
  <si>
    <t>Net Income</t>
  </si>
  <si>
    <t>Balance Sheet</t>
  </si>
  <si>
    <t xml:space="preserve">Pro forma </t>
  </si>
  <si>
    <t>Current</t>
  </si>
  <si>
    <t>Net Working Capital (t-1) / Revenues (t)</t>
  </si>
  <si>
    <t>Net Working Capital</t>
  </si>
  <si>
    <t>Debt</t>
  </si>
  <si>
    <t>a. Calculate the unlevered equity cash flows for years 1-3.</t>
  </si>
  <si>
    <t>Firm free cash flows (unlevered equity)</t>
  </si>
  <si>
    <t>EBIT</t>
  </si>
  <si>
    <t>Less:  Tax on EBIT</t>
  </si>
  <si>
    <t>&lt;-- EBIT * tax rate</t>
  </si>
  <si>
    <t>NOPAT</t>
  </si>
  <si>
    <t>&lt;-- EBIT - Tax on EBIT</t>
  </si>
  <si>
    <t>Plus:  Depreciation</t>
  </si>
  <si>
    <t>Less:  CAPEX</t>
  </si>
  <si>
    <t>Less:  Increase in NWC</t>
  </si>
  <si>
    <t>FCF</t>
  </si>
  <si>
    <t>b. Unlevered cost of equity capital</t>
  </si>
  <si>
    <t>tax rate</t>
  </si>
  <si>
    <t>Cost of Capital Information</t>
  </si>
  <si>
    <t>Company</t>
  </si>
  <si>
    <t>Leveraged Equity Beta</t>
  </si>
  <si>
    <t>% weight by revenue</t>
  </si>
  <si>
    <t>Unlevered beta</t>
  </si>
  <si>
    <t>Gopher Forge</t>
  </si>
  <si>
    <t>Alpha</t>
  </si>
  <si>
    <t>Global Diversified</t>
  </si>
  <si>
    <t>&lt;- average βu weighted by revenue</t>
  </si>
  <si>
    <t>rf</t>
  </si>
  <si>
    <t>MRP</t>
  </si>
  <si>
    <t>c. Value of Flowmaster's unlevered business</t>
  </si>
  <si>
    <t>Terminal Value at Year 3</t>
  </si>
  <si>
    <t>d. Value of interest tax shields</t>
  </si>
  <si>
    <t>e. Enterprise Value</t>
  </si>
  <si>
    <t xml:space="preserve">Enterprise Value </t>
  </si>
  <si>
    <t>Equals:  unlevered firm value + tax shields</t>
  </si>
  <si>
    <t>debt value today</t>
  </si>
  <si>
    <t>Hence equity value</t>
  </si>
  <si>
    <t>&lt;-- interest on previous debt</t>
  </si>
  <si>
    <t>&lt;-- grow with the same rate as revenue</t>
  </si>
  <si>
    <t>Revenue</t>
  </si>
  <si>
    <t>s2</t>
  </si>
  <si>
    <t>s1</t>
  </si>
  <si>
    <t>s2-a</t>
  </si>
  <si>
    <t>s2-b</t>
  </si>
  <si>
    <t>s2-c</t>
  </si>
  <si>
    <t>s2-d</t>
  </si>
  <si>
    <t>s2-e</t>
  </si>
  <si>
    <t>D/E ratio</t>
  </si>
  <si>
    <t>Unlevered beta from average</t>
  </si>
  <si>
    <t>Cost of unlevered equity</t>
  </si>
  <si>
    <t>Risk free rate</t>
  </si>
  <si>
    <t>Market risk premiuim</t>
  </si>
  <si>
    <t>Beta_u</t>
  </si>
  <si>
    <t>Unlevered cost of capital (equity)</t>
  </si>
  <si>
    <t>Ku</t>
  </si>
  <si>
    <t>Estimate</t>
  </si>
  <si>
    <t>&lt;-- assume debt grows at constant rate as sales</t>
  </si>
  <si>
    <t>Average of unlevered weighted by revenue</t>
  </si>
  <si>
    <t>#</t>
  </si>
  <si>
    <t>&lt;-- βu = βL / (1+(1-T)*(D/E))</t>
  </si>
  <si>
    <t>&lt;-- using CAPM model, r = rf + beta * MRP</t>
  </si>
  <si>
    <t xml:space="preserve">Current </t>
  </si>
  <si>
    <t>FCF in planning period</t>
  </si>
  <si>
    <t>growth rate</t>
  </si>
  <si>
    <t>discount rate</t>
  </si>
  <si>
    <t>&lt;-- given</t>
  </si>
  <si>
    <t>&lt;-- cost of equity</t>
  </si>
  <si>
    <t>&lt;-- gordon model, d3 * (1+g) / (ku - g)</t>
  </si>
  <si>
    <t>Tax savings</t>
  </si>
  <si>
    <t>&lt;-- borrowing rate, given</t>
  </si>
  <si>
    <t>Terminal value at year 3</t>
  </si>
  <si>
    <t>Total cash flow from unlevered business</t>
  </si>
  <si>
    <t>pv of cash flow from unlevered business</t>
  </si>
  <si>
    <t>Total cash flow from tax shields</t>
  </si>
  <si>
    <t>pv of cash flow from tax shield</t>
  </si>
  <si>
    <t>&lt;-- enterprise value - debt value</t>
  </si>
  <si>
    <t>&lt;-- assum FCF will growth at constant rate after terminal date</t>
  </si>
  <si>
    <t>&lt;-- present value of total cash flow, using Excel npv function</t>
  </si>
  <si>
    <t>&lt;-- cash flow from planning period + terminal value</t>
  </si>
  <si>
    <t>&lt;-- using gordon model, d3 * (1+g) / (r-g) = d4 / (r-g)</t>
  </si>
  <si>
    <t>&lt;-- given, assume tax will growth at constant rate</t>
  </si>
  <si>
    <t>&lt;-- from above calculations</t>
  </si>
  <si>
    <t>&lt;-- assume capex  = depr</t>
  </si>
  <si>
    <t>repliate</t>
  </si>
  <si>
    <t>calcuation based on the formula</t>
  </si>
  <si>
    <t>Note</t>
  </si>
  <si>
    <t>Q 5-1</t>
  </si>
  <si>
    <t>Free cash flow forecasting</t>
  </si>
  <si>
    <t>year</t>
  </si>
  <si>
    <t>??</t>
  </si>
  <si>
    <t>Terminal value from EBITDA multiple</t>
  </si>
  <si>
    <t>Total cash flow</t>
  </si>
  <si>
    <t>Cost of capital (WACC)</t>
  </si>
  <si>
    <t>Enterprise value</t>
  </si>
  <si>
    <t>less: interest bearning debt</t>
  </si>
  <si>
    <t>Equity value</t>
  </si>
  <si>
    <t># of shares outstanding</t>
  </si>
  <si>
    <t>price per share</t>
  </si>
  <si>
    <t>Compare with live market price</t>
  </si>
  <si>
    <t>Comments on the difference</t>
  </si>
  <si>
    <t>Benchmark EV/EBITDA ratio</t>
  </si>
  <si>
    <t>s0</t>
  </si>
  <si>
    <t>&lt;-- interest * tax rate</t>
  </si>
  <si>
    <t xml:space="preserve"> </t>
  </si>
  <si>
    <t xml:space="preserve">Debt </t>
  </si>
  <si>
    <t xml:space="preserve">equity </t>
  </si>
  <si>
    <t>D/E</t>
  </si>
  <si>
    <t xml:space="preserve">Unlevered cost of capital </t>
  </si>
  <si>
    <t xml:space="preserve">Cost of debt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</si>
</sst>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3" borderId="0" xfId="0" applyNumberFormat="1" applyFill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10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4" fontId="0" fillId="2" borderId="0" xfId="0" applyNumberFormat="1" applyFill="1" applyAlignment="1">
      <alignment horizontal="center"/>
    </xf>
    <xf numFmtId="0" fontId="1" fillId="0" borderId="0" xfId="0" applyFont="1"/>
    <xf numFmtId="9" fontId="0" fillId="2" borderId="0" xfId="1" applyFont="1" applyFill="1" applyAlignment="1">
      <alignment horizontal="center"/>
    </xf>
    <xf numFmtId="9" fontId="0" fillId="2" borderId="0" xfId="1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abSelected="1" topLeftCell="A63" workbookViewId="0">
      <selection activeCell="D71" sqref="D71"/>
    </sheetView>
  </sheetViews>
  <sheetFormatPr defaultRowHeight="15" x14ac:dyDescent="0.25"/>
  <cols>
    <col min="2" max="2" width="36.85546875" customWidth="1"/>
    <col min="3" max="8" width="11.28515625" style="4" customWidth="1"/>
  </cols>
  <sheetData>
    <row r="1" spans="1:10" x14ac:dyDescent="0.25">
      <c r="A1" t="s">
        <v>103</v>
      </c>
      <c r="B1" s="2" t="s">
        <v>101</v>
      </c>
    </row>
    <row r="2" spans="1:10" x14ac:dyDescent="0.25">
      <c r="B2" s="1" t="s">
        <v>102</v>
      </c>
    </row>
    <row r="3" spans="1:10" x14ac:dyDescent="0.25">
      <c r="B3" s="4"/>
    </row>
    <row r="4" spans="1:10" x14ac:dyDescent="0.25">
      <c r="A4" t="s">
        <v>104</v>
      </c>
      <c r="B4" s="4"/>
    </row>
    <row r="6" spans="1:10" x14ac:dyDescent="0.25">
      <c r="A6" t="s">
        <v>119</v>
      </c>
      <c r="B6" t="s">
        <v>0</v>
      </c>
    </row>
    <row r="7" spans="1:10" x14ac:dyDescent="0.25">
      <c r="B7" t="s">
        <v>1</v>
      </c>
      <c r="C7" s="11" t="s">
        <v>76</v>
      </c>
      <c r="D7" s="11">
        <v>0.04</v>
      </c>
      <c r="E7" s="11">
        <v>0.04</v>
      </c>
      <c r="F7" s="11">
        <v>0.04</v>
      </c>
      <c r="G7" s="11">
        <v>0.04</v>
      </c>
      <c r="H7" s="11">
        <v>0.04</v>
      </c>
      <c r="I7" s="11">
        <v>0.04</v>
      </c>
      <c r="J7" t="s">
        <v>83</v>
      </c>
    </row>
    <row r="8" spans="1:10" x14ac:dyDescent="0.25">
      <c r="B8" t="s">
        <v>3</v>
      </c>
      <c r="C8" s="11" t="s">
        <v>76</v>
      </c>
      <c r="D8" s="11">
        <v>0.06</v>
      </c>
      <c r="E8" s="11">
        <v>0.06</v>
      </c>
      <c r="F8" s="11">
        <v>0.06</v>
      </c>
      <c r="G8" s="11">
        <v>0.06</v>
      </c>
      <c r="H8" s="11">
        <v>0.06</v>
      </c>
      <c r="I8" s="11">
        <v>0.06</v>
      </c>
      <c r="J8" t="s">
        <v>83</v>
      </c>
    </row>
    <row r="9" spans="1:10" x14ac:dyDescent="0.25">
      <c r="B9" t="s">
        <v>5</v>
      </c>
      <c r="C9" s="11" t="s">
        <v>76</v>
      </c>
      <c r="D9" s="11">
        <v>0.3</v>
      </c>
      <c r="E9" s="11">
        <v>0.3</v>
      </c>
      <c r="F9" s="11">
        <v>0.3</v>
      </c>
      <c r="G9" s="11">
        <v>0.3</v>
      </c>
      <c r="H9" s="11">
        <v>0.3</v>
      </c>
      <c r="I9" s="11">
        <v>0.3</v>
      </c>
      <c r="J9" t="s">
        <v>83</v>
      </c>
    </row>
    <row r="10" spans="1:10" x14ac:dyDescent="0.25">
      <c r="B10" t="s">
        <v>4</v>
      </c>
      <c r="C10" s="11">
        <v>0.34</v>
      </c>
      <c r="D10" s="11">
        <v>0.34</v>
      </c>
      <c r="E10" s="11">
        <v>0.34</v>
      </c>
      <c r="F10" s="11">
        <v>0.34</v>
      </c>
      <c r="G10" s="11">
        <v>0.34</v>
      </c>
      <c r="H10" s="11">
        <v>0.34</v>
      </c>
      <c r="I10" s="11">
        <v>0.34</v>
      </c>
      <c r="J10" t="s">
        <v>83</v>
      </c>
    </row>
    <row r="11" spans="1:10" x14ac:dyDescent="0.25">
      <c r="B11" t="s">
        <v>2</v>
      </c>
      <c r="C11" s="11">
        <v>125</v>
      </c>
      <c r="D11" s="11"/>
      <c r="E11" s="11"/>
      <c r="F11" s="11"/>
      <c r="G11" s="11"/>
      <c r="H11" s="11"/>
      <c r="I11" s="11"/>
      <c r="J11" t="s">
        <v>83</v>
      </c>
    </row>
    <row r="13" spans="1:10" x14ac:dyDescent="0.25">
      <c r="B13" t="s">
        <v>6</v>
      </c>
    </row>
    <row r="15" spans="1:10" x14ac:dyDescent="0.25">
      <c r="B15" t="s">
        <v>7</v>
      </c>
    </row>
    <row r="16" spans="1:10" x14ac:dyDescent="0.25">
      <c r="J16" t="s">
        <v>121</v>
      </c>
    </row>
    <row r="17" spans="1:10" x14ac:dyDescent="0.25">
      <c r="A17" t="s">
        <v>59</v>
      </c>
      <c r="B17" t="s">
        <v>8</v>
      </c>
      <c r="C17" s="4" t="s">
        <v>19</v>
      </c>
      <c r="D17" s="4">
        <v>1</v>
      </c>
      <c r="E17" s="4">
        <v>2</v>
      </c>
      <c r="F17" s="4">
        <v>3</v>
      </c>
      <c r="G17" s="4">
        <v>4</v>
      </c>
      <c r="H17" s="4">
        <v>5</v>
      </c>
      <c r="I17" s="4">
        <v>6</v>
      </c>
    </row>
    <row r="18" spans="1:10" x14ac:dyDescent="0.25">
      <c r="B18" t="s">
        <v>9</v>
      </c>
      <c r="D18" s="5">
        <v>160</v>
      </c>
      <c r="E18" s="6">
        <f>160*1.04</f>
        <v>166.4</v>
      </c>
      <c r="F18" s="6">
        <f>E18*1.04</f>
        <v>173.05600000000001</v>
      </c>
      <c r="G18" s="6">
        <f>F18*1.04</f>
        <v>179.97824000000003</v>
      </c>
      <c r="H18" s="6">
        <f>G18*1.04</f>
        <v>187.17736960000005</v>
      </c>
      <c r="I18" s="6">
        <f>H18*1.04</f>
        <v>194.66446438400007</v>
      </c>
    </row>
    <row r="19" spans="1:10" x14ac:dyDescent="0.25">
      <c r="B19" t="s">
        <v>10</v>
      </c>
      <c r="D19" s="5">
        <v>80</v>
      </c>
      <c r="E19" s="6">
        <f t="shared" ref="E19:H20" si="0">D19*1.04</f>
        <v>83.2</v>
      </c>
      <c r="F19" s="12">
        <f t="shared" si="0"/>
        <v>86.528000000000006</v>
      </c>
      <c r="G19" s="12">
        <f t="shared" si="0"/>
        <v>89.989120000000014</v>
      </c>
      <c r="H19" s="12">
        <f t="shared" si="0"/>
        <v>93.588684800000024</v>
      </c>
    </row>
    <row r="20" spans="1:10" x14ac:dyDescent="0.25">
      <c r="B20" t="s">
        <v>11</v>
      </c>
      <c r="D20" s="5">
        <v>15</v>
      </c>
      <c r="E20" s="6">
        <f t="shared" si="0"/>
        <v>15.600000000000001</v>
      </c>
      <c r="F20" s="12">
        <f t="shared" si="0"/>
        <v>16.224000000000004</v>
      </c>
      <c r="G20" s="12">
        <f t="shared" si="0"/>
        <v>16.872960000000006</v>
      </c>
      <c r="H20" s="12">
        <f t="shared" si="0"/>
        <v>17.547878400000005</v>
      </c>
    </row>
    <row r="21" spans="1:10" x14ac:dyDescent="0.25">
      <c r="B21" t="s">
        <v>12</v>
      </c>
      <c r="C21" s="5"/>
      <c r="D21" s="5">
        <v>65</v>
      </c>
      <c r="E21" s="6">
        <f>E18-E19-E20</f>
        <v>67.599999999999994</v>
      </c>
      <c r="F21" s="6">
        <f t="shared" ref="F21:H21" si="1">F18-F19-F20</f>
        <v>70.304000000000002</v>
      </c>
      <c r="G21" s="6">
        <f t="shared" si="1"/>
        <v>73.116160000000008</v>
      </c>
      <c r="H21" s="6">
        <f t="shared" si="1"/>
        <v>76.040806400000022</v>
      </c>
    </row>
    <row r="22" spans="1:10" x14ac:dyDescent="0.25">
      <c r="B22" t="s">
        <v>13</v>
      </c>
      <c r="D22" s="5">
        <v>7.5</v>
      </c>
      <c r="E22" s="6">
        <f>D22*1.04</f>
        <v>7.8000000000000007</v>
      </c>
      <c r="F22" s="12">
        <f>E22*1.04</f>
        <v>8.1120000000000019</v>
      </c>
      <c r="G22" s="12">
        <f>F22*1.04</f>
        <v>8.4364800000000031</v>
      </c>
      <c r="H22" s="12">
        <f>G22*1.04</f>
        <v>8.7739392000000027</v>
      </c>
      <c r="J22" t="s">
        <v>55</v>
      </c>
    </row>
    <row r="23" spans="1:10" x14ac:dyDescent="0.25">
      <c r="B23" t="s">
        <v>14</v>
      </c>
      <c r="D23" s="5">
        <v>57.5</v>
      </c>
      <c r="E23" s="6">
        <v>59.8</v>
      </c>
      <c r="F23" s="12">
        <f t="shared" ref="F23:H24" si="2">E23*1.04</f>
        <v>62.192</v>
      </c>
      <c r="G23" s="12">
        <f t="shared" si="2"/>
        <v>64.679680000000005</v>
      </c>
      <c r="H23" s="12">
        <f t="shared" si="2"/>
        <v>67.266867200000007</v>
      </c>
    </row>
    <row r="24" spans="1:10" x14ac:dyDescent="0.25">
      <c r="B24" t="s">
        <v>15</v>
      </c>
      <c r="D24" s="5">
        <v>19.55</v>
      </c>
      <c r="E24" s="6">
        <v>20.332000000000001</v>
      </c>
      <c r="F24" s="12">
        <f t="shared" si="2"/>
        <v>21.145280000000003</v>
      </c>
      <c r="G24" s="12">
        <f t="shared" si="2"/>
        <v>21.991091200000003</v>
      </c>
      <c r="H24" s="12">
        <f t="shared" si="2"/>
        <v>22.870734848000005</v>
      </c>
      <c r="J24" s="12" t="s">
        <v>121</v>
      </c>
    </row>
    <row r="25" spans="1:10" x14ac:dyDescent="0.25">
      <c r="B25" t="s">
        <v>16</v>
      </c>
      <c r="D25" s="5">
        <f>D23-D24</f>
        <v>37.950000000000003</v>
      </c>
      <c r="E25" s="5">
        <f t="shared" ref="E25:H25" si="3">E23-E24</f>
        <v>39.467999999999996</v>
      </c>
      <c r="F25" s="5">
        <f t="shared" si="3"/>
        <v>41.046719999999993</v>
      </c>
      <c r="G25" s="5">
        <f t="shared" si="3"/>
        <v>42.688588800000005</v>
      </c>
      <c r="H25" s="5">
        <f t="shared" si="3"/>
        <v>44.396132352000002</v>
      </c>
    </row>
    <row r="27" spans="1:10" x14ac:dyDescent="0.25">
      <c r="A27" t="s">
        <v>58</v>
      </c>
      <c r="B27" t="s">
        <v>17</v>
      </c>
    </row>
    <row r="28" spans="1:10" x14ac:dyDescent="0.25">
      <c r="J28" t="s">
        <v>121</v>
      </c>
    </row>
    <row r="29" spans="1:10" x14ac:dyDescent="0.25">
      <c r="B29" t="s">
        <v>18</v>
      </c>
      <c r="I29" t="s">
        <v>121</v>
      </c>
    </row>
    <row r="31" spans="1:10" x14ac:dyDescent="0.25">
      <c r="B31" t="s">
        <v>8</v>
      </c>
      <c r="C31" s="4" t="s">
        <v>19</v>
      </c>
      <c r="D31" s="4">
        <v>1</v>
      </c>
      <c r="E31" s="4">
        <v>2</v>
      </c>
      <c r="F31" s="4">
        <v>3</v>
      </c>
      <c r="G31" s="4">
        <v>4</v>
      </c>
      <c r="H31" s="4">
        <v>5</v>
      </c>
    </row>
    <row r="32" spans="1:10" x14ac:dyDescent="0.25">
      <c r="B32" t="s">
        <v>20</v>
      </c>
      <c r="C32" s="7">
        <v>0.3</v>
      </c>
      <c r="D32" s="7">
        <v>0.25</v>
      </c>
      <c r="E32" s="7">
        <v>0.2</v>
      </c>
      <c r="F32" s="7">
        <v>0.2</v>
      </c>
      <c r="G32" s="7">
        <v>0.2</v>
      </c>
      <c r="H32" s="7">
        <v>0.2</v>
      </c>
    </row>
    <row r="33" spans="1:10" x14ac:dyDescent="0.25">
      <c r="B33" t="s">
        <v>21</v>
      </c>
      <c r="C33" s="5">
        <v>48</v>
      </c>
      <c r="D33" s="5">
        <f>D32*E18</f>
        <v>41.6</v>
      </c>
      <c r="E33" s="6">
        <f>E32*F18</f>
        <v>34.611200000000004</v>
      </c>
      <c r="F33" s="6">
        <f t="shared" ref="F33:H33" si="4">F32*G18</f>
        <v>35.99564800000001</v>
      </c>
      <c r="G33" s="6">
        <f t="shared" si="4"/>
        <v>37.435473920000014</v>
      </c>
      <c r="H33" s="6">
        <f t="shared" si="4"/>
        <v>38.932892876800018</v>
      </c>
    </row>
    <row r="34" spans="1:10" x14ac:dyDescent="0.25">
      <c r="B34" t="s">
        <v>22</v>
      </c>
      <c r="C34" s="5">
        <v>125</v>
      </c>
      <c r="D34" s="5">
        <f>C34*1.04</f>
        <v>130</v>
      </c>
      <c r="E34" s="6">
        <f>D34*1.04</f>
        <v>135.20000000000002</v>
      </c>
      <c r="F34" s="6">
        <f t="shared" ref="F34:H34" si="5">E34*1.04</f>
        <v>140.60800000000003</v>
      </c>
      <c r="G34" s="6">
        <f t="shared" si="5"/>
        <v>146.23232000000004</v>
      </c>
      <c r="H34" s="6">
        <f t="shared" si="5"/>
        <v>152.08161280000004</v>
      </c>
      <c r="J34" t="s">
        <v>56</v>
      </c>
    </row>
    <row r="36" spans="1:10" x14ac:dyDescent="0.25">
      <c r="A36" t="s">
        <v>60</v>
      </c>
      <c r="B36" t="s">
        <v>23</v>
      </c>
    </row>
    <row r="38" spans="1:10" x14ac:dyDescent="0.25">
      <c r="B38" t="s">
        <v>24</v>
      </c>
      <c r="C38" s="4" t="s">
        <v>19</v>
      </c>
      <c r="D38" s="4">
        <v>1</v>
      </c>
      <c r="E38" s="4">
        <v>2</v>
      </c>
      <c r="F38" s="4">
        <v>3</v>
      </c>
      <c r="G38" s="4">
        <v>4</v>
      </c>
      <c r="I38" t="s">
        <v>121</v>
      </c>
    </row>
    <row r="39" spans="1:10" x14ac:dyDescent="0.25">
      <c r="B39" t="s">
        <v>25</v>
      </c>
      <c r="C39" s="5">
        <v>65</v>
      </c>
      <c r="D39" s="5">
        <f>E21</f>
        <v>67.599999999999994</v>
      </c>
      <c r="E39" s="6">
        <f>F21</f>
        <v>70.304000000000002</v>
      </c>
      <c r="F39" s="6">
        <f t="shared" ref="F39:G39" si="6">G21</f>
        <v>73.116160000000008</v>
      </c>
      <c r="G39" s="6">
        <f t="shared" si="6"/>
        <v>76.040806400000022</v>
      </c>
    </row>
    <row r="40" spans="1:10" x14ac:dyDescent="0.25">
      <c r="B40" t="s">
        <v>26</v>
      </c>
      <c r="C40" s="5">
        <v>22.1</v>
      </c>
      <c r="D40" s="5">
        <f>C40*1.04</f>
        <v>22.984000000000002</v>
      </c>
      <c r="E40" s="6">
        <f>D40*1.04</f>
        <v>23.903360000000003</v>
      </c>
      <c r="F40" s="6">
        <f t="shared" ref="F40:G40" si="7">E40*1.04</f>
        <v>24.859494400000003</v>
      </c>
      <c r="G40" s="6">
        <f t="shared" si="7"/>
        <v>25.853874176000005</v>
      </c>
      <c r="I40" t="s">
        <v>121</v>
      </c>
      <c r="J40" t="s">
        <v>27</v>
      </c>
    </row>
    <row r="41" spans="1:10" x14ac:dyDescent="0.25">
      <c r="B41" t="s">
        <v>28</v>
      </c>
      <c r="C41" s="5">
        <f>C39-C40</f>
        <v>42.9</v>
      </c>
      <c r="D41" s="5">
        <f t="shared" ref="D41:G41" si="8">D39-D40</f>
        <v>44.615999999999993</v>
      </c>
      <c r="E41" s="5">
        <f t="shared" si="8"/>
        <v>46.400639999999996</v>
      </c>
      <c r="F41" s="5">
        <f t="shared" si="8"/>
        <v>48.256665600000005</v>
      </c>
      <c r="G41" s="5">
        <f t="shared" si="8"/>
        <v>50.186932224000017</v>
      </c>
      <c r="J41" t="s">
        <v>29</v>
      </c>
    </row>
    <row r="42" spans="1:10" x14ac:dyDescent="0.25">
      <c r="B42" t="s">
        <v>30</v>
      </c>
      <c r="C42" s="5">
        <v>15</v>
      </c>
      <c r="D42" s="5">
        <f>C42*1.04</f>
        <v>15.600000000000001</v>
      </c>
      <c r="E42" s="6">
        <f>D42*1.04</f>
        <v>16.224000000000004</v>
      </c>
      <c r="F42" s="6">
        <f t="shared" ref="F42:G42" si="9">E42*1.04</f>
        <v>16.872960000000006</v>
      </c>
      <c r="G42" s="6">
        <f t="shared" si="9"/>
        <v>17.547878400000005</v>
      </c>
    </row>
    <row r="43" spans="1:10" x14ac:dyDescent="0.25">
      <c r="B43" t="s">
        <v>31</v>
      </c>
      <c r="C43" s="5">
        <v>15</v>
      </c>
      <c r="D43" s="5">
        <f>C43*1.04</f>
        <v>15.600000000000001</v>
      </c>
      <c r="E43" s="6">
        <f>D43*1.04</f>
        <v>16.224000000000004</v>
      </c>
      <c r="F43" s="6">
        <f t="shared" ref="F43:G43" si="10">E43*1.04</f>
        <v>16.872960000000006</v>
      </c>
      <c r="G43" s="6">
        <f t="shared" si="10"/>
        <v>17.547878400000005</v>
      </c>
      <c r="J43" t="s">
        <v>100</v>
      </c>
    </row>
    <row r="44" spans="1:10" x14ac:dyDescent="0.25">
      <c r="B44" t="s">
        <v>32</v>
      </c>
      <c r="C44" s="5">
        <v>-6.3999999999999986</v>
      </c>
      <c r="D44" s="5">
        <v>-6.9887999999999977</v>
      </c>
      <c r="E44" s="6">
        <v>1.3844480000000061</v>
      </c>
      <c r="F44" s="12">
        <v>1.44</v>
      </c>
      <c r="G44" s="12">
        <v>1.5</v>
      </c>
      <c r="H44" s="4" t="s">
        <v>121</v>
      </c>
    </row>
    <row r="45" spans="1:10" x14ac:dyDescent="0.25">
      <c r="B45" t="s">
        <v>33</v>
      </c>
      <c r="C45" s="5">
        <f>C41+C42-C43-C44</f>
        <v>49.3</v>
      </c>
      <c r="D45" s="5">
        <f t="shared" ref="D45:G45" si="11">D41+D42-D43-D44</f>
        <v>51.60479999999999</v>
      </c>
      <c r="E45" s="5">
        <f t="shared" si="11"/>
        <v>45.01619199999999</v>
      </c>
      <c r="F45" s="5">
        <f t="shared" si="11"/>
        <v>46.816665600000007</v>
      </c>
      <c r="G45" s="5">
        <f t="shared" si="11"/>
        <v>48.686932224000017</v>
      </c>
    </row>
    <row r="46" spans="1:10" x14ac:dyDescent="0.25">
      <c r="H46" s="5"/>
    </row>
    <row r="47" spans="1:10" x14ac:dyDescent="0.25">
      <c r="A47" t="s">
        <v>61</v>
      </c>
      <c r="B47" t="s">
        <v>34</v>
      </c>
      <c r="D47" s="5"/>
    </row>
    <row r="49" spans="2:10" x14ac:dyDescent="0.25">
      <c r="B49" t="s">
        <v>36</v>
      </c>
    </row>
    <row r="50" spans="2:10" s="3" customFormat="1" ht="30" x14ac:dyDescent="0.25">
      <c r="B50" s="3" t="s">
        <v>37</v>
      </c>
      <c r="C50" s="8" t="s">
        <v>38</v>
      </c>
      <c r="D50" s="8" t="s">
        <v>35</v>
      </c>
      <c r="E50" s="8" t="s">
        <v>65</v>
      </c>
      <c r="F50" s="8" t="s">
        <v>57</v>
      </c>
      <c r="G50" s="8" t="s">
        <v>39</v>
      </c>
      <c r="H50" s="8" t="s">
        <v>40</v>
      </c>
    </row>
    <row r="51" spans="2:10" x14ac:dyDescent="0.25">
      <c r="B51" t="s">
        <v>41</v>
      </c>
      <c r="C51" s="5">
        <v>1.4655692</v>
      </c>
      <c r="D51" s="5">
        <v>0.3</v>
      </c>
      <c r="E51" s="6">
        <v>0.46</v>
      </c>
      <c r="F51" s="6">
        <v>400</v>
      </c>
      <c r="G51" s="15">
        <f>F51/F54</f>
        <v>3.9292730844793712E-2</v>
      </c>
      <c r="H51" s="12">
        <f>C51/(1+(1-D51)*(E51))</f>
        <v>1.1086</v>
      </c>
      <c r="J51" t="s">
        <v>77</v>
      </c>
    </row>
    <row r="52" spans="2:10" x14ac:dyDescent="0.25">
      <c r="B52" t="s">
        <v>42</v>
      </c>
      <c r="C52" s="5">
        <v>1.4121363199999999</v>
      </c>
      <c r="D52" s="5">
        <v>0.28000000000000003</v>
      </c>
      <c r="E52" s="6">
        <v>0.44</v>
      </c>
      <c r="F52" s="6">
        <v>380</v>
      </c>
      <c r="G52" s="15">
        <f>F52/F54</f>
        <v>3.732809430255403E-2</v>
      </c>
      <c r="H52" s="12">
        <f t="shared" ref="H52:H53" si="12">C52/(1+(1-D52)*(E52))</f>
        <v>1.0724</v>
      </c>
    </row>
    <row r="53" spans="2:10" x14ac:dyDescent="0.25">
      <c r="B53" t="s">
        <v>43</v>
      </c>
      <c r="C53" s="5">
        <v>0.68593749999999987</v>
      </c>
      <c r="D53" s="5">
        <v>0.35</v>
      </c>
      <c r="E53" s="6">
        <v>0.15</v>
      </c>
      <c r="F53" s="6">
        <v>9400</v>
      </c>
      <c r="G53" s="15">
        <f>F53/F54</f>
        <v>0.92337917485265231</v>
      </c>
      <c r="H53" s="12">
        <f t="shared" si="12"/>
        <v>0.62499999999999989</v>
      </c>
    </row>
    <row r="54" spans="2:10" x14ac:dyDescent="0.25">
      <c r="F54" s="5">
        <f>SUM(F51:F53)</f>
        <v>10180</v>
      </c>
    </row>
    <row r="55" spans="2:10" x14ac:dyDescent="0.25">
      <c r="B55" t="s">
        <v>75</v>
      </c>
      <c r="F55" s="12">
        <f>AVERAGE(F51:F53)</f>
        <v>3393.3333333333335</v>
      </c>
      <c r="G55" s="14">
        <f t="shared" ref="G55:H55" si="13">AVERAGE(G51:G53)</f>
        <v>0.33333333333333331</v>
      </c>
      <c r="H55" s="12">
        <f t="shared" si="13"/>
        <v>0.93533333333333335</v>
      </c>
      <c r="J55" t="s">
        <v>44</v>
      </c>
    </row>
    <row r="56" spans="2:10" x14ac:dyDescent="0.25">
      <c r="F56" s="12"/>
      <c r="G56" s="14"/>
      <c r="H56" s="12"/>
    </row>
    <row r="57" spans="2:10" x14ac:dyDescent="0.25">
      <c r="C57" s="16"/>
      <c r="F57" s="12"/>
      <c r="G57" s="14"/>
      <c r="H57" s="12"/>
    </row>
    <row r="59" spans="2:10" ht="60" x14ac:dyDescent="0.25">
      <c r="B59" t="s">
        <v>67</v>
      </c>
      <c r="C59" s="8" t="s">
        <v>66</v>
      </c>
      <c r="D59" s="8" t="s">
        <v>68</v>
      </c>
      <c r="E59" s="8" t="s">
        <v>69</v>
      </c>
      <c r="F59" s="8" t="s">
        <v>71</v>
      </c>
      <c r="G59" s="8"/>
      <c r="H59" s="8"/>
    </row>
    <row r="60" spans="2:10" x14ac:dyDescent="0.25">
      <c r="C60" s="8" t="s">
        <v>70</v>
      </c>
      <c r="D60" s="8" t="s">
        <v>45</v>
      </c>
      <c r="E60" s="8" t="s">
        <v>46</v>
      </c>
      <c r="F60" s="8" t="s">
        <v>72</v>
      </c>
      <c r="G60" s="8"/>
      <c r="H60" s="8"/>
    </row>
    <row r="61" spans="2:10" x14ac:dyDescent="0.25">
      <c r="B61" s="9" t="s">
        <v>73</v>
      </c>
      <c r="C61" s="14">
        <f>SUMPRODUCT(G51:G53,H51:H53)</f>
        <v>0.66070255402750477</v>
      </c>
      <c r="D61" s="10">
        <v>4.4999999999999998E-2</v>
      </c>
      <c r="E61" s="10">
        <v>0.06</v>
      </c>
      <c r="F61" s="14">
        <f>D61+(C61*E61)</f>
        <v>8.4642153241650281E-2</v>
      </c>
      <c r="J61" t="s">
        <v>78</v>
      </c>
    </row>
    <row r="62" spans="2:10" x14ac:dyDescent="0.25">
      <c r="B62" s="4" t="s">
        <v>126</v>
      </c>
      <c r="C62" s="4">
        <v>0.06</v>
      </c>
    </row>
    <row r="63" spans="2:10" x14ac:dyDescent="0.25">
      <c r="B63" s="4" t="s">
        <v>122</v>
      </c>
      <c r="C63" s="4">
        <v>125</v>
      </c>
      <c r="D63" s="9" t="s">
        <v>123</v>
      </c>
      <c r="E63" s="4">
        <v>100</v>
      </c>
      <c r="F63" s="4" t="s">
        <v>124</v>
      </c>
      <c r="G63" s="4">
        <f>C63/E63</f>
        <v>1.25</v>
      </c>
    </row>
    <row r="64" spans="2:10" x14ac:dyDescent="0.25">
      <c r="B64" s="17" t="s">
        <v>125</v>
      </c>
      <c r="C64" s="7">
        <v>0.06</v>
      </c>
    </row>
    <row r="65" spans="1:10" x14ac:dyDescent="0.25">
      <c r="A65" t="s">
        <v>62</v>
      </c>
      <c r="B65" t="s">
        <v>47</v>
      </c>
    </row>
    <row r="66" spans="1:10" x14ac:dyDescent="0.25">
      <c r="C66" s="4" t="s">
        <v>79</v>
      </c>
      <c r="D66" s="4">
        <v>1</v>
      </c>
      <c r="E66" s="4">
        <v>2</v>
      </c>
      <c r="F66" s="4">
        <v>3</v>
      </c>
      <c r="G66" s="4">
        <v>4</v>
      </c>
    </row>
    <row r="67" spans="1:10" x14ac:dyDescent="0.25">
      <c r="B67" t="s">
        <v>80</v>
      </c>
      <c r="D67" s="12">
        <f>D45/(1+$C$64)</f>
        <v>48.683773584905651</v>
      </c>
      <c r="E67" s="12">
        <f t="shared" ref="E67:F67" si="14">E45/(1+$C$64)</f>
        <v>42.468105660377347</v>
      </c>
      <c r="F67" s="12">
        <f t="shared" si="14"/>
        <v>44.166665660377362</v>
      </c>
      <c r="G67" s="5"/>
    </row>
    <row r="68" spans="1:10" x14ac:dyDescent="0.25">
      <c r="B68" t="s">
        <v>81</v>
      </c>
      <c r="C68" s="12">
        <f>D7</f>
        <v>0.04</v>
      </c>
      <c r="D68" s="5"/>
      <c r="E68" s="5"/>
      <c r="F68" s="5"/>
      <c r="H68" s="4" t="s">
        <v>121</v>
      </c>
      <c r="J68" t="s">
        <v>94</v>
      </c>
    </row>
    <row r="69" spans="1:10" x14ac:dyDescent="0.25">
      <c r="B69" t="s">
        <v>82</v>
      </c>
      <c r="C69" s="12">
        <f>F61</f>
        <v>8.4642153241650281E-2</v>
      </c>
      <c r="D69" s="5"/>
      <c r="E69" s="5"/>
      <c r="F69" s="5"/>
      <c r="J69" t="s">
        <v>84</v>
      </c>
    </row>
    <row r="70" spans="1:10" x14ac:dyDescent="0.25">
      <c r="B70" t="s">
        <v>48</v>
      </c>
      <c r="F70" s="12">
        <f>(F45+1)/(C64-D7)</f>
        <v>2390.8332800000007</v>
      </c>
      <c r="J70" t="s">
        <v>85</v>
      </c>
    </row>
    <row r="71" spans="1:10" x14ac:dyDescent="0.25">
      <c r="B71" t="s">
        <v>89</v>
      </c>
      <c r="D71" s="12" t="s">
        <v>107</v>
      </c>
      <c r="E71" s="12" t="s">
        <v>107</v>
      </c>
      <c r="F71" s="12" t="s">
        <v>107</v>
      </c>
      <c r="J71" t="s">
        <v>96</v>
      </c>
    </row>
    <row r="72" spans="1:10" x14ac:dyDescent="0.25">
      <c r="B72" t="s">
        <v>90</v>
      </c>
      <c r="C72" s="12" t="s">
        <v>107</v>
      </c>
      <c r="H72" s="4" t="s">
        <v>121</v>
      </c>
      <c r="J72" t="s">
        <v>95</v>
      </c>
    </row>
    <row r="74" spans="1:10" x14ac:dyDescent="0.25">
      <c r="A74" t="s">
        <v>63</v>
      </c>
      <c r="B74" t="s">
        <v>49</v>
      </c>
    </row>
    <row r="75" spans="1:10" x14ac:dyDescent="0.25">
      <c r="C75" s="4" t="s">
        <v>79</v>
      </c>
      <c r="D75" s="4">
        <v>1</v>
      </c>
      <c r="E75" s="4">
        <v>2</v>
      </c>
      <c r="F75" s="4">
        <v>3</v>
      </c>
      <c r="G75" s="4">
        <v>4</v>
      </c>
      <c r="H75" s="4" t="s">
        <v>121</v>
      </c>
    </row>
    <row r="76" spans="1:10" x14ac:dyDescent="0.25">
      <c r="B76" t="s">
        <v>13</v>
      </c>
      <c r="D76" s="12">
        <f>D22</f>
        <v>7.5</v>
      </c>
      <c r="E76" s="12">
        <f t="shared" ref="E76:G76" si="15">E22</f>
        <v>7.8000000000000007</v>
      </c>
      <c r="F76" s="12">
        <f t="shared" si="15"/>
        <v>8.1120000000000019</v>
      </c>
      <c r="G76" s="12">
        <f t="shared" si="15"/>
        <v>8.4364800000000031</v>
      </c>
    </row>
    <row r="77" spans="1:10" x14ac:dyDescent="0.25">
      <c r="B77" t="s">
        <v>86</v>
      </c>
      <c r="D77" s="12">
        <f>D76*$C$10</f>
        <v>2.5500000000000003</v>
      </c>
      <c r="E77" s="12">
        <f t="shared" ref="E77:G77" si="16">E76*$C$10</f>
        <v>2.6520000000000006</v>
      </c>
      <c r="F77" s="12">
        <f t="shared" si="16"/>
        <v>2.758080000000001</v>
      </c>
      <c r="G77" s="12">
        <f t="shared" si="16"/>
        <v>2.8684032000000013</v>
      </c>
      <c r="J77" s="13" t="s">
        <v>120</v>
      </c>
    </row>
    <row r="78" spans="1:10" x14ac:dyDescent="0.25">
      <c r="B78" t="s">
        <v>81</v>
      </c>
      <c r="C78" s="12">
        <f>D7</f>
        <v>0.04</v>
      </c>
      <c r="D78" s="5"/>
      <c r="E78" s="5"/>
      <c r="F78" s="5"/>
      <c r="J78" t="s">
        <v>98</v>
      </c>
    </row>
    <row r="79" spans="1:10" x14ac:dyDescent="0.25">
      <c r="B79" t="s">
        <v>82</v>
      </c>
      <c r="C79" s="12">
        <f>D8</f>
        <v>0.06</v>
      </c>
      <c r="D79" s="5"/>
      <c r="E79" s="5"/>
      <c r="F79" s="5"/>
      <c r="J79" t="s">
        <v>87</v>
      </c>
    </row>
    <row r="80" spans="1:10" x14ac:dyDescent="0.25">
      <c r="B80" t="s">
        <v>88</v>
      </c>
      <c r="D80" s="5"/>
      <c r="F80" s="12" t="s">
        <v>107</v>
      </c>
      <c r="J80" t="s">
        <v>97</v>
      </c>
    </row>
    <row r="81" spans="1:10" x14ac:dyDescent="0.25">
      <c r="B81" t="s">
        <v>91</v>
      </c>
      <c r="D81" s="12">
        <f>D76-D77</f>
        <v>4.9499999999999993</v>
      </c>
      <c r="E81" s="12" t="s">
        <v>107</v>
      </c>
      <c r="F81" s="12" t="s">
        <v>107</v>
      </c>
      <c r="J81" t="s">
        <v>96</v>
      </c>
    </row>
    <row r="82" spans="1:10" x14ac:dyDescent="0.25">
      <c r="B82" t="s">
        <v>92</v>
      </c>
      <c r="C82" s="12" t="s">
        <v>107</v>
      </c>
      <c r="J82" t="s">
        <v>74</v>
      </c>
    </row>
    <row r="84" spans="1:10" x14ac:dyDescent="0.25">
      <c r="A84" t="s">
        <v>64</v>
      </c>
      <c r="B84" t="s">
        <v>50</v>
      </c>
    </row>
    <row r="85" spans="1:10" x14ac:dyDescent="0.25">
      <c r="B85" t="s">
        <v>51</v>
      </c>
    </row>
    <row r="86" spans="1:10" x14ac:dyDescent="0.25">
      <c r="B86" t="s">
        <v>52</v>
      </c>
      <c r="C86" s="12" t="s">
        <v>107</v>
      </c>
      <c r="J86" t="s">
        <v>99</v>
      </c>
    </row>
    <row r="87" spans="1:10" x14ac:dyDescent="0.25">
      <c r="B87" t="s">
        <v>53</v>
      </c>
      <c r="C87" s="12" t="s">
        <v>107</v>
      </c>
      <c r="J87" t="s">
        <v>99</v>
      </c>
    </row>
    <row r="88" spans="1:10" x14ac:dyDescent="0.25">
      <c r="B88" t="s">
        <v>54</v>
      </c>
      <c r="C88" s="12" t="s">
        <v>107</v>
      </c>
      <c r="J88" t="s">
        <v>93</v>
      </c>
    </row>
  </sheetData>
  <pageMargins left="0.7" right="0.7" top="0.75" bottom="0.75" header="0.3" footer="0.3"/>
  <pageSetup orientation="portrait" r:id="rId1"/>
  <ignoredErrors>
    <ignoredError sqref="F18 E21:F2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1"/>
  <sheetViews>
    <sheetView workbookViewId="0">
      <selection activeCell="H19" sqref="H19"/>
    </sheetView>
  </sheetViews>
  <sheetFormatPr defaultRowHeight="15" x14ac:dyDescent="0.25"/>
  <cols>
    <col min="2" max="2" width="34.42578125" bestFit="1" customWidth="1"/>
    <col min="3" max="8" width="9.140625" style="4"/>
  </cols>
  <sheetData>
    <row r="3" spans="2:8" x14ac:dyDescent="0.25">
      <c r="B3" t="s">
        <v>105</v>
      </c>
    </row>
    <row r="5" spans="2:8" x14ac:dyDescent="0.25">
      <c r="B5" t="s">
        <v>106</v>
      </c>
      <c r="C5" s="4">
        <v>0</v>
      </c>
      <c r="D5" s="4">
        <v>1</v>
      </c>
      <c r="E5" s="4">
        <v>2</v>
      </c>
      <c r="F5" s="4">
        <v>3</v>
      </c>
      <c r="G5" s="4">
        <v>4</v>
      </c>
      <c r="H5" s="4">
        <v>5</v>
      </c>
    </row>
    <row r="6" spans="2:8" x14ac:dyDescent="0.25">
      <c r="B6" t="s">
        <v>33</v>
      </c>
      <c r="D6" s="4" t="s">
        <v>107</v>
      </c>
      <c r="E6" s="4" t="s">
        <v>107</v>
      </c>
      <c r="F6" s="4" t="s">
        <v>107</v>
      </c>
      <c r="G6" s="4" t="s">
        <v>107</v>
      </c>
      <c r="H6" s="4" t="s">
        <v>107</v>
      </c>
    </row>
    <row r="7" spans="2:8" x14ac:dyDescent="0.25">
      <c r="B7" t="s">
        <v>108</v>
      </c>
      <c r="H7" s="4" t="s">
        <v>107</v>
      </c>
    </row>
    <row r="8" spans="2:8" x14ac:dyDescent="0.25">
      <c r="B8" t="s">
        <v>109</v>
      </c>
      <c r="D8" s="4" t="s">
        <v>107</v>
      </c>
      <c r="E8" s="4" t="s">
        <v>107</v>
      </c>
      <c r="F8" s="4" t="s">
        <v>107</v>
      </c>
      <c r="G8" s="4" t="s">
        <v>107</v>
      </c>
      <c r="H8" s="4" t="s">
        <v>107</v>
      </c>
    </row>
    <row r="9" spans="2:8" x14ac:dyDescent="0.25">
      <c r="B9" t="s">
        <v>110</v>
      </c>
      <c r="C9" s="4" t="s">
        <v>107</v>
      </c>
    </row>
    <row r="10" spans="2:8" x14ac:dyDescent="0.25">
      <c r="B10" t="s">
        <v>118</v>
      </c>
      <c r="C10" s="4" t="s">
        <v>107</v>
      </c>
    </row>
    <row r="11" spans="2:8" x14ac:dyDescent="0.25">
      <c r="B11" t="s">
        <v>111</v>
      </c>
      <c r="C11" s="4" t="s">
        <v>107</v>
      </c>
    </row>
    <row r="13" spans="2:8" x14ac:dyDescent="0.25">
      <c r="B13" t="s">
        <v>112</v>
      </c>
      <c r="C13" s="4" t="s">
        <v>107</v>
      </c>
    </row>
    <row r="14" spans="2:8" x14ac:dyDescent="0.25">
      <c r="B14" t="s">
        <v>113</v>
      </c>
      <c r="C14" s="4" t="s">
        <v>107</v>
      </c>
    </row>
    <row r="15" spans="2:8" x14ac:dyDescent="0.25">
      <c r="B15" t="s">
        <v>114</v>
      </c>
      <c r="C15" s="4" t="s">
        <v>107</v>
      </c>
    </row>
    <row r="16" spans="2:8" x14ac:dyDescent="0.25">
      <c r="B16" t="s">
        <v>115</v>
      </c>
      <c r="C16" s="4" t="s">
        <v>107</v>
      </c>
    </row>
    <row r="19" spans="2:3" x14ac:dyDescent="0.25">
      <c r="B19" t="s">
        <v>116</v>
      </c>
      <c r="C19" s="4" t="s">
        <v>107</v>
      </c>
    </row>
    <row r="21" spans="2:3" x14ac:dyDescent="0.25">
      <c r="B21" t="s">
        <v>117</v>
      </c>
      <c r="C21" s="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Q5-1</vt:lpstr>
      <vt:lpstr>Q5-2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Feng</dc:creator>
  <cp:lastModifiedBy>Scofied</cp:lastModifiedBy>
  <dcterms:created xsi:type="dcterms:W3CDTF">2018-11-27T15:14:56Z</dcterms:created>
  <dcterms:modified xsi:type="dcterms:W3CDTF">2019-04-28T20:49:59Z</dcterms:modified>
</cp:coreProperties>
</file>